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600" windowHeight="13980"/>
  </bookViews>
  <sheets>
    <sheet name="Quiz #1 Answer Key and Finance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8" i="1" l="1"/>
  <c r="D177" i="1"/>
  <c r="B180" i="1"/>
  <c r="D176" i="1"/>
  <c r="C164" i="1"/>
  <c r="C165" i="1"/>
  <c r="E159" i="1"/>
  <c r="E160" i="1"/>
  <c r="B153" i="1"/>
  <c r="B147" i="1"/>
  <c r="B146" i="1"/>
  <c r="B140" i="1"/>
  <c r="B141" i="1"/>
  <c r="B137" i="1"/>
  <c r="B138" i="1"/>
  <c r="C105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06" i="1"/>
  <c r="D107" i="1"/>
  <c r="D105" i="1"/>
  <c r="H93" i="1"/>
  <c r="G93" i="1"/>
  <c r="B94" i="1"/>
  <c r="B93" i="1"/>
  <c r="C75" i="1"/>
  <c r="D75" i="1"/>
  <c r="E75" i="1"/>
  <c r="F75" i="1"/>
  <c r="B75" i="1"/>
  <c r="D65" i="1"/>
  <c r="C65" i="1"/>
  <c r="B65" i="1"/>
  <c r="D64" i="1"/>
  <c r="C64" i="1"/>
  <c r="B64" i="1"/>
  <c r="C45" i="1"/>
  <c r="D45" i="1"/>
  <c r="E45" i="1"/>
  <c r="F45" i="1"/>
  <c r="G45" i="1"/>
  <c r="H45" i="1"/>
  <c r="I45" i="1"/>
  <c r="J45" i="1"/>
  <c r="K45" i="1"/>
  <c r="L45" i="1"/>
  <c r="C46" i="1"/>
  <c r="D46" i="1"/>
  <c r="E46" i="1"/>
  <c r="F46" i="1"/>
  <c r="G46" i="1"/>
  <c r="H46" i="1"/>
  <c r="I46" i="1"/>
  <c r="J46" i="1"/>
  <c r="K46" i="1"/>
  <c r="L46" i="1"/>
  <c r="B46" i="1"/>
  <c r="B45" i="1"/>
  <c r="C37" i="1"/>
  <c r="B37" i="1"/>
  <c r="C36" i="1"/>
  <c r="B36" i="1"/>
  <c r="C17" i="1"/>
  <c r="D17" i="1"/>
  <c r="E17" i="1"/>
  <c r="F17" i="1"/>
  <c r="G17" i="1"/>
  <c r="H17" i="1"/>
  <c r="C18" i="1"/>
  <c r="D18" i="1"/>
  <c r="E18" i="1"/>
  <c r="F18" i="1"/>
  <c r="G18" i="1"/>
  <c r="H18" i="1"/>
  <c r="B18" i="1"/>
  <c r="B17" i="1"/>
  <c r="D10" i="1"/>
  <c r="B10" i="1"/>
  <c r="E105" i="1"/>
  <c r="B106" i="1"/>
  <c r="B95" i="1"/>
  <c r="D66" i="1"/>
  <c r="C66" i="1"/>
  <c r="B66" i="1"/>
  <c r="C38" i="1"/>
  <c r="B38" i="1"/>
  <c r="C106" i="1"/>
  <c r="E106" i="1"/>
  <c r="B107" i="1"/>
  <c r="C107" i="1"/>
  <c r="E107" i="1"/>
  <c r="B108" i="1"/>
  <c r="C108" i="1"/>
  <c r="E108" i="1"/>
  <c r="B109" i="1"/>
  <c r="C109" i="1"/>
  <c r="E109" i="1"/>
  <c r="B110" i="1"/>
  <c r="C110" i="1"/>
  <c r="E110" i="1"/>
  <c r="B111" i="1"/>
  <c r="C111" i="1"/>
  <c r="E111" i="1"/>
  <c r="B112" i="1"/>
  <c r="C112" i="1"/>
  <c r="E112" i="1"/>
  <c r="B113" i="1"/>
  <c r="C113" i="1"/>
  <c r="E113" i="1"/>
  <c r="B114" i="1"/>
  <c r="C114" i="1"/>
  <c r="E114" i="1"/>
  <c r="B115" i="1"/>
  <c r="C115" i="1"/>
  <c r="E115" i="1"/>
  <c r="B116" i="1"/>
  <c r="C116" i="1"/>
  <c r="E116" i="1"/>
  <c r="B117" i="1"/>
  <c r="C117" i="1"/>
  <c r="E117" i="1"/>
  <c r="B118" i="1"/>
  <c r="C118" i="1"/>
  <c r="E118" i="1"/>
  <c r="B119" i="1"/>
  <c r="C119" i="1"/>
  <c r="E119" i="1"/>
  <c r="B120" i="1"/>
  <c r="C120" i="1"/>
  <c r="E120" i="1"/>
  <c r="B121" i="1"/>
  <c r="C121" i="1"/>
  <c r="E121" i="1"/>
  <c r="B122" i="1"/>
  <c r="C122" i="1"/>
  <c r="E122" i="1"/>
  <c r="B123" i="1"/>
  <c r="C123" i="1"/>
  <c r="E123" i="1"/>
  <c r="B124" i="1"/>
  <c r="C124" i="1"/>
  <c r="E124" i="1"/>
  <c r="B125" i="1"/>
  <c r="C125" i="1"/>
  <c r="E125" i="1"/>
  <c r="B126" i="1"/>
  <c r="C126" i="1"/>
  <c r="E126" i="1"/>
  <c r="B127" i="1"/>
  <c r="C127" i="1"/>
  <c r="E127" i="1"/>
  <c r="B128" i="1"/>
  <c r="C128" i="1"/>
  <c r="E128" i="1"/>
</calcChain>
</file>

<file path=xl/sharedStrings.xml><?xml version="1.0" encoding="utf-8"?>
<sst xmlns="http://schemas.openxmlformats.org/spreadsheetml/2006/main" count="118" uniqueCount="94">
  <si>
    <t>Example:</t>
  </si>
  <si>
    <t>y = e^(3x)</t>
  </si>
  <si>
    <t>Find y given x = 0.2.</t>
  </si>
  <si>
    <t>Find x given y = 5.</t>
  </si>
  <si>
    <t xml:space="preserve">x = </t>
  </si>
  <si>
    <t xml:space="preserve">y = </t>
  </si>
  <si>
    <t>y = 1.822119</t>
  </si>
  <si>
    <t>x = 0.536</t>
  </si>
  <si>
    <t>y = e^(3x)  and y = 10-x^2</t>
  </si>
  <si>
    <t>Where does these graphs intersect?</t>
  </si>
  <si>
    <t xml:space="preserve">y1 = </t>
  </si>
  <si>
    <t xml:space="preserve">y2 = </t>
  </si>
  <si>
    <t>[Consider x's between -5 and 1.]</t>
  </si>
  <si>
    <t xml:space="preserve">y1 - y2 = </t>
  </si>
  <si>
    <t>The graphs intersect at (x,y) = (-3.162, 0), and (0.748, 9.44)</t>
  </si>
  <si>
    <t>[Consider x's between -3 and 2.]</t>
  </si>
  <si>
    <t>Find where y = 4x-2 and y = x^3 intersect.</t>
  </si>
  <si>
    <t>y2 =</t>
  </si>
  <si>
    <t>These curves intersect at (x,y) = (-2.214, -10.857), (0.539, 0.157), (1.675, 4.7).</t>
  </si>
  <si>
    <t>Quiz #1 Answer Key</t>
  </si>
  <si>
    <t>#1</t>
  </si>
  <si>
    <t>Plot the following data and find the power trendline.</t>
  </si>
  <si>
    <t xml:space="preserve">y pred = </t>
  </si>
  <si>
    <t>&lt;--- When x=50 our model predicts y= 7.360461.</t>
  </si>
  <si>
    <t>#2</t>
  </si>
  <si>
    <t>y1 = -x^3 + 3x + 5 and y2 = 3e^(x/2).</t>
  </si>
  <si>
    <t xml:space="preserve">y1-y2 = </t>
  </si>
  <si>
    <t>&lt;--- Guess of x = 2</t>
  </si>
  <si>
    <t>(x,y) = (1.467, 6.246)</t>
  </si>
  <si>
    <t>I have an account into which I deposit $100 each month (at the end of the month).</t>
  </si>
  <si>
    <t>It earns 2% c.m. and I do this for 2 years.</t>
  </si>
  <si>
    <t>Month</t>
  </si>
  <si>
    <t>Beg. Bal.</t>
  </si>
  <si>
    <t>Interest</t>
  </si>
  <si>
    <t>Deposit</t>
  </si>
  <si>
    <t>End Bal.</t>
  </si>
  <si>
    <t>Interest Rate:</t>
  </si>
  <si>
    <t xml:space="preserve">I'll use an account that earns 3% compounded annually. </t>
  </si>
  <si>
    <t>He needs $1,000 each year for 4 years, but doesn't need this money until 2026 (10 years from now).</t>
  </si>
  <si>
    <t>What do I need in this account today to cover this expense?</t>
  </si>
  <si>
    <t xml:space="preserve">  =PV(3%,4,-1000,0,1)</t>
  </si>
  <si>
    <t xml:space="preserve">  =PV(3%,10,0,-B137)</t>
  </si>
  <si>
    <t xml:space="preserve">  =PV(3%,9,0,-B140)</t>
  </si>
  <si>
    <t xml:space="preserve">  =PV(3%,4,-1000)</t>
  </si>
  <si>
    <t>I take a business loan for $500,000 and pay back $25,000 per quarter for 6 years.</t>
  </si>
  <si>
    <t>What interest rate (compounded quarterly) am I being charged?</t>
  </si>
  <si>
    <t>&lt;--- periodic rate</t>
  </si>
  <si>
    <t xml:space="preserve">  =RATE(6*4, -25000, 500000)*4</t>
  </si>
  <si>
    <t>I take out a $10,000 loan being charged 7.5% c.m. and make $300 payments.</t>
  </si>
  <si>
    <t>How long will it take to pay off my loan? What will my final (partial) payment be?</t>
  </si>
  <si>
    <t xml:space="preserve">  =NPER(7.5%/12,-300,10000)</t>
  </si>
  <si>
    <t>It takes 38 months (i.e. 3 years and 2 months) to pay off this loan.</t>
  </si>
  <si>
    <t>Finding the final payment…</t>
  </si>
  <si>
    <t>First way:</t>
  </si>
  <si>
    <t>Balance after all full payments:</t>
  </si>
  <si>
    <t xml:space="preserve">  =FV(7.5%/12,37,-300,10000)</t>
  </si>
  <si>
    <t xml:space="preserve">  =FV(7.5%/12,1,0,-E159)</t>
  </si>
  <si>
    <t>Final payment is $148.75.</t>
  </si>
  <si>
    <t>2nd way:</t>
  </si>
  <si>
    <t>Push forward 1 month period:</t>
  </si>
  <si>
    <t>Overpay:</t>
  </si>
  <si>
    <t xml:space="preserve">  =FV(7.5%/12,38,-300,10000)</t>
  </si>
  <si>
    <t xml:space="preserve">  =C164-300</t>
  </si>
  <si>
    <t>Difference:</t>
  </si>
  <si>
    <t>I'm buying a $20,000 car. The dealer gives 2 options:</t>
  </si>
  <si>
    <t>Option 1: Pay cash and get $2,500 cash back.</t>
  </si>
  <si>
    <t>Option 2: Finance at 1% c.m. for 4 years.</t>
  </si>
  <si>
    <t>My  bank will loan me the money at 7% c.m.</t>
  </si>
  <si>
    <t>Which is a better offer?</t>
  </si>
  <si>
    <t>Option 1 Payment?</t>
  </si>
  <si>
    <t xml:space="preserve">  =PMT(7%/12,4*12,20000-2500)</t>
  </si>
  <si>
    <t>Option 2 Payment?</t>
  </si>
  <si>
    <t xml:space="preserve">  =PMT(1%/12,4*12,20000)</t>
  </si>
  <si>
    <t>What was the dealer's true interest rate?</t>
  </si>
  <si>
    <t xml:space="preserve">  =RATE(4*12,D177,20000-2500)*12</t>
  </si>
  <si>
    <t>Examples from 07-06-2016:  Quiz #1 Answer Key and More Finance</t>
  </si>
  <si>
    <t>A few Goalseek examples (before the quiz)…</t>
  </si>
  <si>
    <t>After the quiz…more finance…</t>
  </si>
  <si>
    <t>By using a locked cell reference to compute the interest rate we can change the rate and have Excel automatically recompute the ledger.</t>
  </si>
  <si>
    <t>&lt;---</t>
  </si>
  <si>
    <t>&lt;--- We could compute this directly using the FV function:</t>
  </si>
  <si>
    <t xml:space="preserve">   =FV($H$103/12,2*12,-100,0)</t>
  </si>
  <si>
    <t>I want to provide enough money for my son's textbooks in college.</t>
  </si>
  <si>
    <t>&lt;--- This is how much needs to be in the account right before we start withdrawing.</t>
  </si>
  <si>
    <t>&lt;--- Here we take the above balance and move it 10 years back in time to the present.</t>
  </si>
  <si>
    <t>&lt;--- This is how much needs to be in the account 1 year before we start withdrawing (we're using "end of the year" instead of "beginning" pmts here).</t>
  </si>
  <si>
    <t>&lt;--- Here the above amount only needs to be moved 9 years back.</t>
  </si>
  <si>
    <t>&lt;--- Don't forget to rescale interest rates to annual rates.</t>
  </si>
  <si>
    <t>&lt;--- This is how long it will take to pay off the loan. We should round up since we can't make 37.49506232 months of payments!</t>
  </si>
  <si>
    <t>My final payment is $148.75.</t>
  </si>
  <si>
    <t>&lt;--- If we pay the dealer "cash" (from a bank loan), our car price is discounted to $20k - $2.5k = $17,500.</t>
  </si>
  <si>
    <t>Option 1 (bank loan) is cheaper (the payments are smaller).</t>
  </si>
  <si>
    <t xml:space="preserve">&lt;--- The "true" price of this car is $20k - $2.5k = $17,500. </t>
  </si>
  <si>
    <t>Again, the bank loan is better since the bank will give us a lower (true) interest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</si>
</sst>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9" fontId="0" fillId="0" borderId="0" xfId="0" applyNumberFormat="1" applyAlignment="1">
      <alignment horizontal="center"/>
    </xf>
    <xf numFmtId="8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8" fontId="0" fillId="2" borderId="0" xfId="0" applyNumberFormat="1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/>
    <xf numFmtId="0" fontId="4" fillId="0" borderId="0" xfId="0" applyFont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 #1 Answer Key and Finance'!$A$17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'Quiz #1 Answer Key and Finance'!$B$16:$H$16</c:f>
              <c:numCache>
                <c:formatCode>General</c:formatCode>
                <c:ptCount val="7"/>
                <c:pt idx="0">
                  <c:v>-5.0</c:v>
                </c:pt>
                <c:pt idx="1">
                  <c:v>-4.0</c:v>
                </c:pt>
                <c:pt idx="2">
                  <c:v>-3.0</c:v>
                </c:pt>
                <c:pt idx="3">
                  <c:v>-2.0</c:v>
                </c:pt>
                <c:pt idx="4">
                  <c:v>-1.0</c:v>
                </c:pt>
                <c:pt idx="5">
                  <c:v>0.0</c:v>
                </c:pt>
                <c:pt idx="6">
                  <c:v>1.0</c:v>
                </c:pt>
              </c:numCache>
            </c:numRef>
          </c:xVal>
          <c:yVal>
            <c:numRef>
              <c:f>'Quiz #1 Answer Key and Finance'!$B$17:$H$17</c:f>
              <c:numCache>
                <c:formatCode>General</c:formatCode>
                <c:ptCount val="7"/>
                <c:pt idx="0">
                  <c:v>3.05902320501826E-7</c:v>
                </c:pt>
                <c:pt idx="1">
                  <c:v>6.14421235332821E-6</c:v>
                </c:pt>
                <c:pt idx="2">
                  <c:v>0.00012340980408668</c:v>
                </c:pt>
                <c:pt idx="3">
                  <c:v>0.00247875217666636</c:v>
                </c:pt>
                <c:pt idx="4">
                  <c:v>0.0497870683678639</c:v>
                </c:pt>
                <c:pt idx="5">
                  <c:v>1.0</c:v>
                </c:pt>
                <c:pt idx="6">
                  <c:v>20.08553692318767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'Quiz #1 Answer Key and Finance'!$A$18</c:f>
              <c:strCache>
                <c:ptCount val="1"/>
                <c:pt idx="0">
                  <c:v>y2 =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'Quiz #1 Answer Key and Finance'!$B$16:$H$16</c:f>
              <c:numCache>
                <c:formatCode>General</c:formatCode>
                <c:ptCount val="7"/>
                <c:pt idx="0">
                  <c:v>-5.0</c:v>
                </c:pt>
                <c:pt idx="1">
                  <c:v>-4.0</c:v>
                </c:pt>
                <c:pt idx="2">
                  <c:v>-3.0</c:v>
                </c:pt>
                <c:pt idx="3">
                  <c:v>-2.0</c:v>
                </c:pt>
                <c:pt idx="4">
                  <c:v>-1.0</c:v>
                </c:pt>
                <c:pt idx="5">
                  <c:v>0.0</c:v>
                </c:pt>
                <c:pt idx="6">
                  <c:v>1.0</c:v>
                </c:pt>
              </c:numCache>
            </c:numRef>
          </c:xVal>
          <c:yVal>
            <c:numRef>
              <c:f>'Quiz #1 Answer Key and Finance'!$B$18:$H$18</c:f>
              <c:numCache>
                <c:formatCode>General</c:formatCode>
                <c:ptCount val="7"/>
                <c:pt idx="0">
                  <c:v>-15.0</c:v>
                </c:pt>
                <c:pt idx="1">
                  <c:v>-6.0</c:v>
                </c:pt>
                <c:pt idx="2">
                  <c:v>1.0</c:v>
                </c:pt>
                <c:pt idx="3">
                  <c:v>6.0</c:v>
                </c:pt>
                <c:pt idx="4">
                  <c:v>9.0</c:v>
                </c:pt>
                <c:pt idx="5">
                  <c:v>10.0</c:v>
                </c:pt>
                <c:pt idx="6">
                  <c:v>9.0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906296"/>
        <c:axId val="2068900616"/>
      </c:scatterChart>
      <c:valAx>
        <c:axId val="206890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900616"/>
        <c:crosses val="autoZero"/>
        <c:crossBetween val="midCat"/>
      </c:valAx>
      <c:valAx>
        <c:axId val="206890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906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 #1 Answer Key and Finance'!$A$45</c:f>
              <c:strCache>
                <c:ptCount val="1"/>
                <c:pt idx="0">
                  <c:v>y1 =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'Quiz #1 Answer Key and Finance'!$B$44:$L$44</c:f>
              <c:numCache>
                <c:formatCode>General</c:formatCode>
                <c:ptCount val="11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</c:numCache>
            </c:numRef>
          </c:xVal>
          <c:yVal>
            <c:numRef>
              <c:f>'Quiz #1 Answer Key and Finance'!$B$45:$L$45</c:f>
              <c:numCache>
                <c:formatCode>General</c:formatCode>
                <c:ptCount val="11"/>
                <c:pt idx="0">
                  <c:v>-14.0</c:v>
                </c:pt>
                <c:pt idx="1">
                  <c:v>-12.0</c:v>
                </c:pt>
                <c:pt idx="2">
                  <c:v>-10.0</c:v>
                </c:pt>
                <c:pt idx="3">
                  <c:v>-8.0</c:v>
                </c:pt>
                <c:pt idx="4">
                  <c:v>-6.0</c:v>
                </c:pt>
                <c:pt idx="5">
                  <c:v>-4.0</c:v>
                </c:pt>
                <c:pt idx="6">
                  <c:v>-2.0</c:v>
                </c:pt>
                <c:pt idx="7">
                  <c:v>0.0</c:v>
                </c:pt>
                <c:pt idx="8">
                  <c:v>2.0</c:v>
                </c:pt>
                <c:pt idx="9">
                  <c:v>4.0</c:v>
                </c:pt>
                <c:pt idx="10">
                  <c:v>6.0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'Quiz #1 Answer Key and Finance'!$A$46</c:f>
              <c:strCache>
                <c:ptCount val="1"/>
                <c:pt idx="0">
                  <c:v>y2 =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'Quiz #1 Answer Key and Finance'!$B$44:$L$44</c:f>
              <c:numCache>
                <c:formatCode>General</c:formatCode>
                <c:ptCount val="11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</c:numCache>
            </c:numRef>
          </c:xVal>
          <c:yVal>
            <c:numRef>
              <c:f>'Quiz #1 Answer Key and Finance'!$B$46:$L$46</c:f>
              <c:numCache>
                <c:formatCode>General</c:formatCode>
                <c:ptCount val="11"/>
                <c:pt idx="0">
                  <c:v>-27.0</c:v>
                </c:pt>
                <c:pt idx="1">
                  <c:v>-15.625</c:v>
                </c:pt>
                <c:pt idx="2">
                  <c:v>-8.0</c:v>
                </c:pt>
                <c:pt idx="3">
                  <c:v>-3.375</c:v>
                </c:pt>
                <c:pt idx="4">
                  <c:v>-1.0</c:v>
                </c:pt>
                <c:pt idx="5">
                  <c:v>-0.125</c:v>
                </c:pt>
                <c:pt idx="6">
                  <c:v>0.0</c:v>
                </c:pt>
                <c:pt idx="7">
                  <c:v>0.125</c:v>
                </c:pt>
                <c:pt idx="8">
                  <c:v>1.0</c:v>
                </c:pt>
                <c:pt idx="9">
                  <c:v>3.375</c:v>
                </c:pt>
                <c:pt idx="10">
                  <c:v>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127816"/>
        <c:axId val="2094133848"/>
      </c:scatterChart>
      <c:valAx>
        <c:axId val="209412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133848"/>
        <c:crosses val="autoZero"/>
        <c:crossBetween val="midCat"/>
      </c:valAx>
      <c:valAx>
        <c:axId val="209413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127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 #1 Answer Key and Finance'!$A$74</c:f>
              <c:strCache>
                <c:ptCount val="1"/>
                <c:pt idx="0">
                  <c:v>y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098648699840355"/>
                  <c:y val="-0.2109202889160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'Quiz #1 Answer Key and Finance'!$B$73:$E$73</c:f>
              <c:numCache>
                <c:formatCode>General</c:formatCode>
                <c:ptCount val="4"/>
                <c:pt idx="0">
                  <c:v>2.0</c:v>
                </c:pt>
                <c:pt idx="1">
                  <c:v>5.0</c:v>
                </c:pt>
                <c:pt idx="2">
                  <c:v>10.0</c:v>
                </c:pt>
                <c:pt idx="3">
                  <c:v>35.0</c:v>
                </c:pt>
              </c:numCache>
            </c:numRef>
          </c:xVal>
          <c:yVal>
            <c:numRef>
              <c:f>'Quiz #1 Answer Key and Finance'!$B$74:$E$74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172408"/>
        <c:axId val="2094176120"/>
      </c:scatterChart>
      <c:valAx>
        <c:axId val="209417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176120"/>
        <c:crosses val="autoZero"/>
        <c:crossBetween val="midCat"/>
      </c:valAx>
      <c:valAx>
        <c:axId val="209417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172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185737</xdr:rowOff>
    </xdr:from>
    <xdr:to>
      <xdr:col>7</xdr:col>
      <xdr:colOff>114300</xdr:colOff>
      <xdr:row>33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46</xdr:row>
      <xdr:rowOff>157162</xdr:rowOff>
    </xdr:from>
    <xdr:to>
      <xdr:col>7</xdr:col>
      <xdr:colOff>295275</xdr:colOff>
      <xdr:row>61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77</xdr:row>
      <xdr:rowOff>71437</xdr:rowOff>
    </xdr:from>
    <xdr:to>
      <xdr:col>5</xdr:col>
      <xdr:colOff>57150</xdr:colOff>
      <xdr:row>88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workbookViewId="0">
      <selection sqref="A1:K1"/>
    </sheetView>
  </sheetViews>
  <sheetFormatPr baseColWidth="10" defaultColWidth="8.83203125" defaultRowHeight="14" x14ac:dyDescent="0"/>
  <cols>
    <col min="2" max="2" width="12" bestFit="1" customWidth="1"/>
    <col min="5" max="5" width="8.83203125" customWidth="1"/>
    <col min="12" max="12" width="9.1640625" bestFit="1" customWidth="1"/>
  </cols>
  <sheetData>
    <row r="1" spans="1:11" ht="25">
      <c r="A1" s="17" t="s">
        <v>75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4" spans="1:11">
      <c r="A4" t="s">
        <v>76</v>
      </c>
    </row>
    <row r="6" spans="1:11">
      <c r="A6" s="11" t="s">
        <v>0</v>
      </c>
      <c r="B6" t="s">
        <v>1</v>
      </c>
      <c r="D6" t="s">
        <v>2</v>
      </c>
      <c r="G6" t="s">
        <v>6</v>
      </c>
    </row>
    <row r="7" spans="1:11">
      <c r="D7" t="s">
        <v>3</v>
      </c>
      <c r="G7" t="s">
        <v>7</v>
      </c>
    </row>
    <row r="9" spans="1:11">
      <c r="A9" t="s">
        <v>4</v>
      </c>
      <c r="B9">
        <v>0.2</v>
      </c>
      <c r="D9">
        <v>0.53645102143599355</v>
      </c>
    </row>
    <row r="10" spans="1:11">
      <c r="A10" t="s">
        <v>5</v>
      </c>
      <c r="B10">
        <f>EXP(3*B9)</f>
        <v>1.8221188003905091</v>
      </c>
      <c r="D10">
        <f>EXP(3*D9)</f>
        <v>4.9995757773669043</v>
      </c>
    </row>
    <row r="13" spans="1:11">
      <c r="A13" s="11" t="s">
        <v>0</v>
      </c>
      <c r="B13" t="s">
        <v>8</v>
      </c>
    </row>
    <row r="14" spans="1:11">
      <c r="A14" s="11"/>
      <c r="B14" t="s">
        <v>9</v>
      </c>
      <c r="F14" t="s">
        <v>12</v>
      </c>
    </row>
    <row r="16" spans="1:11">
      <c r="A16" t="s">
        <v>4</v>
      </c>
      <c r="B16">
        <v>-5</v>
      </c>
      <c r="C16">
        <v>-4</v>
      </c>
      <c r="D16">
        <v>-3</v>
      </c>
      <c r="E16">
        <v>-2</v>
      </c>
      <c r="F16">
        <v>-1</v>
      </c>
      <c r="G16">
        <v>0</v>
      </c>
      <c r="H16">
        <v>1</v>
      </c>
    </row>
    <row r="17" spans="1:8">
      <c r="A17" t="s">
        <v>10</v>
      </c>
      <c r="B17">
        <f>EXP(3*B16)</f>
        <v>3.0590232050182579E-7</v>
      </c>
      <c r="C17">
        <f t="shared" ref="C17:H17" si="0">EXP(3*C16)</f>
        <v>6.1442123533282098E-6</v>
      </c>
      <c r="D17">
        <f t="shared" si="0"/>
        <v>1.2340980408667956E-4</v>
      </c>
      <c r="E17">
        <f t="shared" si="0"/>
        <v>2.4787521766663585E-3</v>
      </c>
      <c r="F17">
        <f t="shared" si="0"/>
        <v>4.9787068367863944E-2</v>
      </c>
      <c r="G17">
        <f t="shared" si="0"/>
        <v>1</v>
      </c>
      <c r="H17">
        <f t="shared" si="0"/>
        <v>20.085536923187668</v>
      </c>
    </row>
    <row r="18" spans="1:8">
      <c r="A18" t="s">
        <v>11</v>
      </c>
      <c r="B18">
        <f>10-B16^2</f>
        <v>-15</v>
      </c>
      <c r="C18">
        <f t="shared" ref="C18:H18" si="1">10-C16^2</f>
        <v>-6</v>
      </c>
      <c r="D18">
        <f t="shared" si="1"/>
        <v>1</v>
      </c>
      <c r="E18">
        <f t="shared" si="1"/>
        <v>6</v>
      </c>
      <c r="F18">
        <f t="shared" si="1"/>
        <v>9</v>
      </c>
      <c r="G18">
        <f t="shared" si="1"/>
        <v>10</v>
      </c>
      <c r="H18">
        <f t="shared" si="1"/>
        <v>9</v>
      </c>
    </row>
    <row r="35" spans="1:12">
      <c r="A35" t="s">
        <v>4</v>
      </c>
      <c r="B35">
        <v>-3.1621896143294825</v>
      </c>
      <c r="C35">
        <v>0.74832045228081501</v>
      </c>
      <c r="E35" t="s">
        <v>14</v>
      </c>
    </row>
    <row r="36" spans="1:12">
      <c r="A36" t="s">
        <v>10</v>
      </c>
      <c r="B36">
        <f>EXP(3*B35)</f>
        <v>7.5863958380596226E-5</v>
      </c>
      <c r="C36">
        <f t="shared" ref="C36" si="2">EXP(3*C35)</f>
        <v>9.4400507560431848</v>
      </c>
    </row>
    <row r="37" spans="1:12">
      <c r="A37" t="s">
        <v>11</v>
      </c>
      <c r="B37">
        <f>10-B35^2</f>
        <v>5.5684302675906849E-4</v>
      </c>
      <c r="C37">
        <f t="shared" ref="C37" si="3">10-C35^2</f>
        <v>9.4400165006982366</v>
      </c>
    </row>
    <row r="38" spans="1:12">
      <c r="A38" t="s">
        <v>13</v>
      </c>
      <c r="B38">
        <f>B36-B37</f>
        <v>-4.8097906837847224E-4</v>
      </c>
      <c r="C38">
        <f>C36-C37</f>
        <v>3.4255344948164179E-5</v>
      </c>
    </row>
    <row r="41" spans="1:12">
      <c r="A41" s="11" t="s">
        <v>0</v>
      </c>
      <c r="B41" t="s">
        <v>16</v>
      </c>
    </row>
    <row r="42" spans="1:12">
      <c r="B42" t="s">
        <v>15</v>
      </c>
    </row>
    <row r="44" spans="1:12">
      <c r="A44" t="s">
        <v>4</v>
      </c>
      <c r="B44">
        <v>-3</v>
      </c>
      <c r="C44">
        <v>-2.5</v>
      </c>
      <c r="D44">
        <v>-2</v>
      </c>
      <c r="E44">
        <v>-1.5</v>
      </c>
      <c r="F44">
        <v>-1</v>
      </c>
      <c r="G44">
        <v>-0.5</v>
      </c>
      <c r="H44">
        <v>0</v>
      </c>
      <c r="I44">
        <v>0.5</v>
      </c>
      <c r="J44">
        <v>1</v>
      </c>
      <c r="K44">
        <v>1.5</v>
      </c>
      <c r="L44">
        <v>2</v>
      </c>
    </row>
    <row r="45" spans="1:12">
      <c r="A45" t="s">
        <v>10</v>
      </c>
      <c r="B45">
        <f>4*B44-2</f>
        <v>-14</v>
      </c>
      <c r="C45">
        <f t="shared" ref="C45:L45" si="4">4*C44-2</f>
        <v>-12</v>
      </c>
      <c r="D45">
        <f t="shared" si="4"/>
        <v>-10</v>
      </c>
      <c r="E45">
        <f t="shared" si="4"/>
        <v>-8</v>
      </c>
      <c r="F45">
        <f t="shared" si="4"/>
        <v>-6</v>
      </c>
      <c r="G45">
        <f t="shared" si="4"/>
        <v>-4</v>
      </c>
      <c r="H45">
        <f t="shared" si="4"/>
        <v>-2</v>
      </c>
      <c r="I45">
        <f t="shared" si="4"/>
        <v>0</v>
      </c>
      <c r="J45">
        <f t="shared" si="4"/>
        <v>2</v>
      </c>
      <c r="K45">
        <f t="shared" si="4"/>
        <v>4</v>
      </c>
      <c r="L45">
        <f t="shared" si="4"/>
        <v>6</v>
      </c>
    </row>
    <row r="46" spans="1:12">
      <c r="A46" t="s">
        <v>17</v>
      </c>
      <c r="B46">
        <f>B44^3</f>
        <v>-27</v>
      </c>
      <c r="C46">
        <f t="shared" ref="C46:L46" si="5">C44^3</f>
        <v>-15.625</v>
      </c>
      <c r="D46">
        <f t="shared" si="5"/>
        <v>-8</v>
      </c>
      <c r="E46">
        <f t="shared" si="5"/>
        <v>-3.375</v>
      </c>
      <c r="F46">
        <f t="shared" si="5"/>
        <v>-1</v>
      </c>
      <c r="G46">
        <f t="shared" si="5"/>
        <v>-0.125</v>
      </c>
      <c r="H46">
        <f t="shared" si="5"/>
        <v>0</v>
      </c>
      <c r="I46">
        <f t="shared" si="5"/>
        <v>0.125</v>
      </c>
      <c r="J46">
        <f t="shared" si="5"/>
        <v>1</v>
      </c>
      <c r="K46">
        <f t="shared" si="5"/>
        <v>3.375</v>
      </c>
      <c r="L46">
        <f t="shared" si="5"/>
        <v>8</v>
      </c>
    </row>
    <row r="63" spans="1:6">
      <c r="A63" t="s">
        <v>4</v>
      </c>
      <c r="B63">
        <v>-2.2143171053907809</v>
      </c>
      <c r="C63">
        <v>0.5391780252254853</v>
      </c>
      <c r="D63">
        <v>1.6751053991379239</v>
      </c>
      <c r="F63" t="s">
        <v>18</v>
      </c>
    </row>
    <row r="64" spans="1:6">
      <c r="A64" t="s">
        <v>10</v>
      </c>
      <c r="B64">
        <f>4*B63-2</f>
        <v>-10.857268421563123</v>
      </c>
      <c r="C64">
        <f t="shared" ref="C64" si="6">4*C63-2</f>
        <v>0.15671210090194121</v>
      </c>
      <c r="D64">
        <f t="shared" ref="D64" si="7">4*D63-2</f>
        <v>4.7004215965516956</v>
      </c>
    </row>
    <row r="65" spans="1:7">
      <c r="A65" t="s">
        <v>17</v>
      </c>
      <c r="B65">
        <f>B63^3</f>
        <v>-10.857240169732027</v>
      </c>
      <c r="C65">
        <f t="shared" ref="C65:D65" si="8">C63^3</f>
        <v>0.15674603045279192</v>
      </c>
      <c r="D65">
        <f t="shared" si="8"/>
        <v>4.7003090621928001</v>
      </c>
    </row>
    <row r="66" spans="1:7">
      <c r="A66" t="s">
        <v>13</v>
      </c>
      <c r="B66">
        <f>B64-B65</f>
        <v>-2.8251831096781643E-5</v>
      </c>
      <c r="C66">
        <f t="shared" ref="C66:D66" si="9">C64-C65</f>
        <v>-3.3929550850714252E-5</v>
      </c>
      <c r="D66">
        <f t="shared" si="9"/>
        <v>1.1253435889546637E-4</v>
      </c>
    </row>
    <row r="69" spans="1:7" ht="25">
      <c r="A69" s="10" t="s">
        <v>19</v>
      </c>
    </row>
    <row r="71" spans="1:7">
      <c r="A71" s="11" t="s">
        <v>20</v>
      </c>
      <c r="B71" t="s">
        <v>21</v>
      </c>
    </row>
    <row r="73" spans="1:7">
      <c r="A73" t="s">
        <v>4</v>
      </c>
      <c r="B73">
        <v>2</v>
      </c>
      <c r="C73">
        <v>5</v>
      </c>
      <c r="D73">
        <v>10</v>
      </c>
      <c r="E73">
        <v>35</v>
      </c>
      <c r="F73">
        <v>50</v>
      </c>
    </row>
    <row r="74" spans="1:7">
      <c r="A74" t="s">
        <v>5</v>
      </c>
      <c r="B74">
        <v>1</v>
      </c>
      <c r="C74">
        <v>2</v>
      </c>
      <c r="D74">
        <v>4</v>
      </c>
      <c r="E74">
        <v>5</v>
      </c>
    </row>
    <row r="75" spans="1:7">
      <c r="A75" t="s">
        <v>22</v>
      </c>
      <c r="B75">
        <f>0.7802*B73^0.5737</f>
        <v>1.1611995383177964</v>
      </c>
      <c r="C75">
        <f t="shared" ref="C75:F75" si="10">0.7802*C73^0.5737</f>
        <v>1.9642874298869186</v>
      </c>
      <c r="D75">
        <f t="shared" si="10"/>
        <v>2.9235191703513732</v>
      </c>
      <c r="E75">
        <f t="shared" si="10"/>
        <v>5.9984325951985227</v>
      </c>
      <c r="F75">
        <f t="shared" si="10"/>
        <v>7.36046136548915</v>
      </c>
      <c r="G75" s="1" t="s">
        <v>23</v>
      </c>
    </row>
    <row r="90" spans="1:8">
      <c r="A90" s="11" t="s">
        <v>24</v>
      </c>
      <c r="B90" t="s">
        <v>25</v>
      </c>
    </row>
    <row r="92" spans="1:8">
      <c r="A92" t="s">
        <v>4</v>
      </c>
      <c r="B92">
        <v>1.4665309834763121</v>
      </c>
      <c r="C92" t="s">
        <v>27</v>
      </c>
      <c r="F92" t="s">
        <v>4</v>
      </c>
      <c r="G92">
        <v>-0.34726318724230637</v>
      </c>
      <c r="H92">
        <v>1.8794101364894218</v>
      </c>
    </row>
    <row r="93" spans="1:8">
      <c r="A93" t="s">
        <v>10</v>
      </c>
      <c r="B93">
        <f>-B92^3+3*B92+5</f>
        <v>6.2455055153198753</v>
      </c>
      <c r="F93" t="s">
        <v>10</v>
      </c>
      <c r="G93">
        <f>-G92^3+3*G92+5</f>
        <v>4.0000875037367809</v>
      </c>
      <c r="H93">
        <f>-H92^3+3*H92+5</f>
        <v>3.9998108880731245</v>
      </c>
    </row>
    <row r="94" spans="1:8">
      <c r="A94" t="s">
        <v>11</v>
      </c>
      <c r="B94">
        <f>3*EXP(B92/2)</f>
        <v>6.2456035261563425</v>
      </c>
    </row>
    <row r="95" spans="1:8">
      <c r="A95" t="s">
        <v>26</v>
      </c>
      <c r="B95">
        <f>B93-B94</f>
        <v>-9.8010836467210538E-5</v>
      </c>
    </row>
    <row r="97" spans="1:17">
      <c r="B97" t="s">
        <v>28</v>
      </c>
    </row>
    <row r="99" spans="1:17" ht="25">
      <c r="A99" s="10" t="s">
        <v>77</v>
      </c>
    </row>
    <row r="101" spans="1:17">
      <c r="A101" s="11" t="s">
        <v>0</v>
      </c>
      <c r="B101" t="s">
        <v>29</v>
      </c>
    </row>
    <row r="102" spans="1:17">
      <c r="B102" t="s">
        <v>30</v>
      </c>
    </row>
    <row r="103" spans="1:17">
      <c r="G103" s="5" t="s">
        <v>36</v>
      </c>
      <c r="H103" s="6">
        <v>0.02</v>
      </c>
      <c r="I103" s="13" t="s">
        <v>79</v>
      </c>
      <c r="J103" s="12" t="s">
        <v>78</v>
      </c>
      <c r="K103" s="12"/>
      <c r="L103" s="12"/>
      <c r="M103" s="12"/>
      <c r="N103" s="12"/>
      <c r="O103" s="12"/>
      <c r="P103" s="12"/>
      <c r="Q103" s="12"/>
    </row>
    <row r="104" spans="1:17">
      <c r="A104" s="4" t="s">
        <v>31</v>
      </c>
      <c r="B104" s="4" t="s">
        <v>32</v>
      </c>
      <c r="C104" s="4" t="s">
        <v>33</v>
      </c>
      <c r="D104" s="4" t="s">
        <v>34</v>
      </c>
      <c r="E104" s="4" t="s">
        <v>35</v>
      </c>
      <c r="J104" s="12"/>
      <c r="K104" s="12"/>
      <c r="L104" s="12"/>
      <c r="M104" s="12"/>
      <c r="N104" s="12"/>
      <c r="O104" s="12"/>
      <c r="P104" s="12"/>
      <c r="Q104" s="12"/>
    </row>
    <row r="105" spans="1:17">
      <c r="A105" s="2">
        <v>1</v>
      </c>
      <c r="B105" s="3">
        <v>0</v>
      </c>
      <c r="C105" s="3">
        <f>B105*$H$103*(1/12)</f>
        <v>0</v>
      </c>
      <c r="D105" s="3">
        <f>100</f>
        <v>100</v>
      </c>
      <c r="E105" s="3">
        <f>B105+C105+D105</f>
        <v>100</v>
      </c>
    </row>
    <row r="106" spans="1:17">
      <c r="A106" s="2">
        <v>2</v>
      </c>
      <c r="B106" s="3">
        <f>E105</f>
        <v>100</v>
      </c>
      <c r="C106" s="3">
        <f t="shared" ref="C106:C128" si="11">B106*$H$103*(1/12)</f>
        <v>0.16666666666666666</v>
      </c>
      <c r="D106" s="3">
        <f>100</f>
        <v>100</v>
      </c>
      <c r="E106" s="3">
        <f>B106+C106+D106</f>
        <v>200.16666666666669</v>
      </c>
    </row>
    <row r="107" spans="1:17">
      <c r="A107" s="2">
        <v>3</v>
      </c>
      <c r="B107" s="3">
        <f>E106</f>
        <v>200.16666666666669</v>
      </c>
      <c r="C107" s="3">
        <f t="shared" si="11"/>
        <v>0.33361111111111114</v>
      </c>
      <c r="D107" s="3">
        <f>100</f>
        <v>100</v>
      </c>
      <c r="E107" s="3">
        <f>B107+C107+D107</f>
        <v>300.5002777777778</v>
      </c>
    </row>
    <row r="108" spans="1:17">
      <c r="A108" s="2">
        <v>4</v>
      </c>
      <c r="B108" s="3">
        <f t="shared" ref="B108:B128" si="12">E107</f>
        <v>300.5002777777778</v>
      </c>
      <c r="C108" s="3">
        <f t="shared" si="11"/>
        <v>0.50083379629629632</v>
      </c>
      <c r="D108" s="3">
        <f>100</f>
        <v>100</v>
      </c>
      <c r="E108" s="3">
        <f t="shared" ref="E108:E128" si="13">B108+C108+D108</f>
        <v>401.00111157407412</v>
      </c>
    </row>
    <row r="109" spans="1:17">
      <c r="A109" s="2">
        <v>5</v>
      </c>
      <c r="B109" s="3">
        <f t="shared" si="12"/>
        <v>401.00111157407412</v>
      </c>
      <c r="C109" s="3">
        <f t="shared" si="11"/>
        <v>0.66833518595679009</v>
      </c>
      <c r="D109" s="3">
        <f>100</f>
        <v>100</v>
      </c>
      <c r="E109" s="3">
        <f t="shared" si="13"/>
        <v>501.66944676003089</v>
      </c>
    </row>
    <row r="110" spans="1:17">
      <c r="A110" s="2">
        <v>6</v>
      </c>
      <c r="B110" s="3">
        <f t="shared" si="12"/>
        <v>501.66944676003089</v>
      </c>
      <c r="C110" s="3">
        <f t="shared" si="11"/>
        <v>0.83611574460005145</v>
      </c>
      <c r="D110" s="3">
        <f>100</f>
        <v>100</v>
      </c>
      <c r="E110" s="3">
        <f t="shared" si="13"/>
        <v>602.50556250463092</v>
      </c>
    </row>
    <row r="111" spans="1:17">
      <c r="A111" s="2">
        <v>7</v>
      </c>
      <c r="B111" s="3">
        <f t="shared" si="12"/>
        <v>602.50556250463092</v>
      </c>
      <c r="C111" s="3">
        <f t="shared" si="11"/>
        <v>1.0041759375077182</v>
      </c>
      <c r="D111" s="3">
        <f>100</f>
        <v>100</v>
      </c>
      <c r="E111" s="3">
        <f t="shared" si="13"/>
        <v>703.50973844213866</v>
      </c>
    </row>
    <row r="112" spans="1:17">
      <c r="A112" s="2">
        <v>8</v>
      </c>
      <c r="B112" s="3">
        <f t="shared" si="12"/>
        <v>703.50973844213866</v>
      </c>
      <c r="C112" s="3">
        <f t="shared" si="11"/>
        <v>1.1725162307368977</v>
      </c>
      <c r="D112" s="3">
        <f>100</f>
        <v>100</v>
      </c>
      <c r="E112" s="3">
        <f t="shared" si="13"/>
        <v>804.6822546728755</v>
      </c>
    </row>
    <row r="113" spans="1:13">
      <c r="A113" s="2">
        <v>9</v>
      </c>
      <c r="B113" s="3">
        <f t="shared" si="12"/>
        <v>804.6822546728755</v>
      </c>
      <c r="C113" s="3">
        <f t="shared" si="11"/>
        <v>1.3411370911214591</v>
      </c>
      <c r="D113" s="3">
        <f>100</f>
        <v>100</v>
      </c>
      <c r="E113" s="3">
        <f t="shared" si="13"/>
        <v>906.02339176399698</v>
      </c>
    </row>
    <row r="114" spans="1:13">
      <c r="A114" s="2">
        <v>10</v>
      </c>
      <c r="B114" s="3">
        <f t="shared" si="12"/>
        <v>906.02339176399698</v>
      </c>
      <c r="C114" s="3">
        <f t="shared" si="11"/>
        <v>1.5100389862733281</v>
      </c>
      <c r="D114" s="3">
        <f>100</f>
        <v>100</v>
      </c>
      <c r="E114" s="3">
        <f t="shared" si="13"/>
        <v>1007.5334307502703</v>
      </c>
    </row>
    <row r="115" spans="1:13">
      <c r="A115" s="2">
        <v>11</v>
      </c>
      <c r="B115" s="3">
        <f t="shared" si="12"/>
        <v>1007.5334307502703</v>
      </c>
      <c r="C115" s="3">
        <f t="shared" si="11"/>
        <v>1.6792223845837839</v>
      </c>
      <c r="D115" s="3">
        <f>100</f>
        <v>100</v>
      </c>
      <c r="E115" s="3">
        <f t="shared" si="13"/>
        <v>1109.212653134854</v>
      </c>
    </row>
    <row r="116" spans="1:13">
      <c r="A116" s="2">
        <v>12</v>
      </c>
      <c r="B116" s="3">
        <f t="shared" si="12"/>
        <v>1109.212653134854</v>
      </c>
      <c r="C116" s="3">
        <f t="shared" si="11"/>
        <v>1.8486877552247567</v>
      </c>
      <c r="D116" s="3">
        <f>100</f>
        <v>100</v>
      </c>
      <c r="E116" s="3">
        <f t="shared" si="13"/>
        <v>1211.0613408900788</v>
      </c>
    </row>
    <row r="117" spans="1:13">
      <c r="A117" s="2">
        <v>13</v>
      </c>
      <c r="B117" s="3">
        <f t="shared" si="12"/>
        <v>1211.0613408900788</v>
      </c>
      <c r="C117" s="3">
        <f t="shared" si="11"/>
        <v>2.0184355681501311</v>
      </c>
      <c r="D117" s="3">
        <f>100</f>
        <v>100</v>
      </c>
      <c r="E117" s="3">
        <f t="shared" si="13"/>
        <v>1313.0797764582289</v>
      </c>
    </row>
    <row r="118" spans="1:13">
      <c r="A118" s="2">
        <v>14</v>
      </c>
      <c r="B118" s="3">
        <f t="shared" si="12"/>
        <v>1313.0797764582289</v>
      </c>
      <c r="C118" s="3">
        <f t="shared" si="11"/>
        <v>2.1884662940970481</v>
      </c>
      <c r="D118" s="3">
        <f>100</f>
        <v>100</v>
      </c>
      <c r="E118" s="3">
        <f t="shared" si="13"/>
        <v>1415.2682427523259</v>
      </c>
    </row>
    <row r="119" spans="1:13">
      <c r="A119" s="2">
        <v>15</v>
      </c>
      <c r="B119" s="3">
        <f t="shared" si="12"/>
        <v>1415.2682427523259</v>
      </c>
      <c r="C119" s="3">
        <f t="shared" si="11"/>
        <v>2.3587804045872098</v>
      </c>
      <c r="D119" s="3">
        <f>100</f>
        <v>100</v>
      </c>
      <c r="E119" s="3">
        <f t="shared" si="13"/>
        <v>1517.6270231569131</v>
      </c>
    </row>
    <row r="120" spans="1:13">
      <c r="A120" s="2">
        <v>16</v>
      </c>
      <c r="B120" s="3">
        <f t="shared" si="12"/>
        <v>1517.6270231569131</v>
      </c>
      <c r="C120" s="3">
        <f t="shared" si="11"/>
        <v>2.5293783719281882</v>
      </c>
      <c r="D120" s="3">
        <f>100</f>
        <v>100</v>
      </c>
      <c r="E120" s="3">
        <f t="shared" si="13"/>
        <v>1620.1564015288413</v>
      </c>
    </row>
    <row r="121" spans="1:13">
      <c r="A121" s="2">
        <v>17</v>
      </c>
      <c r="B121" s="3">
        <f t="shared" si="12"/>
        <v>1620.1564015288413</v>
      </c>
      <c r="C121" s="3">
        <f t="shared" si="11"/>
        <v>2.7002606692147357</v>
      </c>
      <c r="D121" s="3">
        <f>100</f>
        <v>100</v>
      </c>
      <c r="E121" s="3">
        <f t="shared" si="13"/>
        <v>1722.856662198056</v>
      </c>
    </row>
    <row r="122" spans="1:13">
      <c r="A122" s="2">
        <v>18</v>
      </c>
      <c r="B122" s="3">
        <f t="shared" si="12"/>
        <v>1722.856662198056</v>
      </c>
      <c r="C122" s="3">
        <f t="shared" si="11"/>
        <v>2.8714277703300937</v>
      </c>
      <c r="D122" s="3">
        <f>100</f>
        <v>100</v>
      </c>
      <c r="E122" s="3">
        <f t="shared" si="13"/>
        <v>1825.728089968386</v>
      </c>
    </row>
    <row r="123" spans="1:13">
      <c r="A123" s="2">
        <v>19</v>
      </c>
      <c r="B123" s="3">
        <f t="shared" si="12"/>
        <v>1825.728089968386</v>
      </c>
      <c r="C123" s="3">
        <f t="shared" si="11"/>
        <v>3.0428801499473099</v>
      </c>
      <c r="D123" s="3">
        <f>100</f>
        <v>100</v>
      </c>
      <c r="E123" s="3">
        <f t="shared" si="13"/>
        <v>1928.7709701183333</v>
      </c>
    </row>
    <row r="124" spans="1:13">
      <c r="A124" s="2">
        <v>20</v>
      </c>
      <c r="B124" s="3">
        <f t="shared" si="12"/>
        <v>1928.7709701183333</v>
      </c>
      <c r="C124" s="3">
        <f t="shared" si="11"/>
        <v>3.2146182835305552</v>
      </c>
      <c r="D124" s="3">
        <f>100</f>
        <v>100</v>
      </c>
      <c r="E124" s="3">
        <f t="shared" si="13"/>
        <v>2031.9855884018639</v>
      </c>
    </row>
    <row r="125" spans="1:13">
      <c r="A125" s="2">
        <v>21</v>
      </c>
      <c r="B125" s="3">
        <f t="shared" si="12"/>
        <v>2031.9855884018639</v>
      </c>
      <c r="C125" s="3">
        <f t="shared" si="11"/>
        <v>3.3866426473364397</v>
      </c>
      <c r="D125" s="3">
        <f>100</f>
        <v>100</v>
      </c>
      <c r="E125" s="3">
        <f t="shared" si="13"/>
        <v>2135.3722310492003</v>
      </c>
    </row>
    <row r="126" spans="1:13">
      <c r="A126" s="2">
        <v>22</v>
      </c>
      <c r="B126" s="3">
        <f t="shared" si="12"/>
        <v>2135.3722310492003</v>
      </c>
      <c r="C126" s="3">
        <f t="shared" si="11"/>
        <v>3.5589537184153337</v>
      </c>
      <c r="D126" s="3">
        <f>100</f>
        <v>100</v>
      </c>
      <c r="E126" s="3">
        <f t="shared" si="13"/>
        <v>2238.9311847676158</v>
      </c>
    </row>
    <row r="127" spans="1:13">
      <c r="A127" s="2">
        <v>23</v>
      </c>
      <c r="B127" s="3">
        <f t="shared" si="12"/>
        <v>2238.9311847676158</v>
      </c>
      <c r="C127" s="3">
        <f t="shared" si="11"/>
        <v>3.7315519746126928</v>
      </c>
      <c r="D127" s="3">
        <f>100</f>
        <v>100</v>
      </c>
      <c r="E127" s="3">
        <f t="shared" si="13"/>
        <v>2342.6627367422284</v>
      </c>
    </row>
    <row r="128" spans="1:13">
      <c r="A128" s="2">
        <v>24</v>
      </c>
      <c r="B128" s="3">
        <f t="shared" si="12"/>
        <v>2342.6627367422284</v>
      </c>
      <c r="C128" s="3">
        <f t="shared" si="11"/>
        <v>3.9044378945703806</v>
      </c>
      <c r="D128" s="3">
        <f>100</f>
        <v>100</v>
      </c>
      <c r="E128" s="3">
        <f t="shared" si="13"/>
        <v>2446.5671746367989</v>
      </c>
      <c r="G128" s="1" t="s">
        <v>80</v>
      </c>
      <c r="L128" s="7">
        <f>FV($H$103/12,2*12,-100,0)</f>
        <v>2446.5671746369067</v>
      </c>
      <c r="M128" s="7" t="s">
        <v>81</v>
      </c>
    </row>
    <row r="132" spans="1:5">
      <c r="A132" s="11" t="s">
        <v>0</v>
      </c>
      <c r="B132" t="s">
        <v>82</v>
      </c>
    </row>
    <row r="133" spans="1:5">
      <c r="B133" t="s">
        <v>37</v>
      </c>
    </row>
    <row r="134" spans="1:5">
      <c r="B134" t="s">
        <v>38</v>
      </c>
    </row>
    <row r="135" spans="1:5">
      <c r="B135" t="s">
        <v>39</v>
      </c>
    </row>
    <row r="137" spans="1:5">
      <c r="B137" s="7">
        <f>PV(3%,4,-1000,0,1)</f>
        <v>3828.6113548946796</v>
      </c>
      <c r="C137" s="7" t="s">
        <v>40</v>
      </c>
      <c r="E137" s="1" t="s">
        <v>83</v>
      </c>
    </row>
    <row r="138" spans="1:5">
      <c r="B138" s="14">
        <f>PV(3%,10,0,-B137)</f>
        <v>2848.8464116816376</v>
      </c>
      <c r="C138" t="s">
        <v>41</v>
      </c>
      <c r="E138" s="1" t="s">
        <v>84</v>
      </c>
    </row>
    <row r="140" spans="1:5">
      <c r="B140" s="7">
        <f>PV(3%,4,-1000)</f>
        <v>3717.098402810368</v>
      </c>
      <c r="C140" s="7" t="s">
        <v>43</v>
      </c>
      <c r="E140" s="1" t="s">
        <v>85</v>
      </c>
    </row>
    <row r="141" spans="1:5">
      <c r="B141" s="14">
        <f>PV(3%,9,0,-B140)</f>
        <v>2848.8464116816372</v>
      </c>
      <c r="C141" t="s">
        <v>42</v>
      </c>
      <c r="E141" s="1" t="s">
        <v>86</v>
      </c>
    </row>
    <row r="143" spans="1:5">
      <c r="A143" s="11" t="s">
        <v>0</v>
      </c>
      <c r="B143" t="s">
        <v>44</v>
      </c>
    </row>
    <row r="144" spans="1:5">
      <c r="B144" t="s">
        <v>45</v>
      </c>
    </row>
    <row r="146" spans="1:7">
      <c r="B146" s="8">
        <f>RATE(6*4, -25000, 500000)</f>
        <v>1.5130843902310349E-2</v>
      </c>
      <c r="F146" s="1" t="s">
        <v>46</v>
      </c>
    </row>
    <row r="147" spans="1:7">
      <c r="B147" s="9">
        <f>RATE(6*4, -25000, 500000)*4</f>
        <v>6.0523375609241398E-2</v>
      </c>
      <c r="C147" s="8" t="s">
        <v>47</v>
      </c>
      <c r="F147" s="1" t="s">
        <v>87</v>
      </c>
    </row>
    <row r="150" spans="1:7">
      <c r="A150" s="11" t="s">
        <v>0</v>
      </c>
      <c r="B150" t="s">
        <v>48</v>
      </c>
    </row>
    <row r="151" spans="1:7">
      <c r="B151" t="s">
        <v>49</v>
      </c>
    </row>
    <row r="153" spans="1:7">
      <c r="B153">
        <f>NPER(7.5%/12,-300,10000)</f>
        <v>37.495062318963448</v>
      </c>
      <c r="C153" t="s">
        <v>50</v>
      </c>
      <c r="F153" s="1" t="s">
        <v>88</v>
      </c>
    </row>
    <row r="155" spans="1:7">
      <c r="B155" s="15" t="s">
        <v>51</v>
      </c>
      <c r="C155" s="15"/>
      <c r="D155" s="15"/>
      <c r="E155" s="15"/>
      <c r="F155" s="15"/>
      <c r="G155" s="15"/>
    </row>
    <row r="157" spans="1:7">
      <c r="B157" t="s">
        <v>52</v>
      </c>
    </row>
    <row r="159" spans="1:7">
      <c r="A159" t="s">
        <v>53</v>
      </c>
      <c r="B159" t="s">
        <v>54</v>
      </c>
      <c r="E159" s="7">
        <f>FV(7.5%/12,37,-300,10000)</f>
        <v>-147.82839326789144</v>
      </c>
      <c r="F159" s="7" t="s">
        <v>55</v>
      </c>
    </row>
    <row r="160" spans="1:7">
      <c r="B160" t="s">
        <v>59</v>
      </c>
      <c r="E160" s="14">
        <f>FV(7.5%/12,1,0,-E159)</f>
        <v>-148.75232072581576</v>
      </c>
      <c r="F160" t="s">
        <v>56</v>
      </c>
    </row>
    <row r="162" spans="1:9">
      <c r="B162" t="s">
        <v>57</v>
      </c>
    </row>
    <row r="164" spans="1:9">
      <c r="A164" t="s">
        <v>58</v>
      </c>
      <c r="B164" t="s">
        <v>60</v>
      </c>
      <c r="C164" s="7">
        <f>FV(7.5%/12,38,-300,10000)</f>
        <v>151.24767927419271</v>
      </c>
      <c r="D164" s="7" t="s">
        <v>61</v>
      </c>
    </row>
    <row r="165" spans="1:9">
      <c r="B165" t="s">
        <v>63</v>
      </c>
      <c r="C165" s="14">
        <f>C164-300</f>
        <v>-148.75232072580729</v>
      </c>
      <c r="D165" t="s">
        <v>62</v>
      </c>
      <c r="G165" s="15" t="s">
        <v>89</v>
      </c>
      <c r="H165" s="15"/>
      <c r="I165" s="15"/>
    </row>
    <row r="168" spans="1:9">
      <c r="A168" s="11" t="s">
        <v>0</v>
      </c>
      <c r="B168" t="s">
        <v>64</v>
      </c>
    </row>
    <row r="169" spans="1:9">
      <c r="B169" t="s">
        <v>65</v>
      </c>
    </row>
    <row r="170" spans="1:9">
      <c r="B170" t="s">
        <v>66</v>
      </c>
    </row>
    <row r="172" spans="1:9">
      <c r="B172" t="s">
        <v>67</v>
      </c>
    </row>
    <row r="174" spans="1:9">
      <c r="B174" t="s">
        <v>68</v>
      </c>
    </row>
    <row r="176" spans="1:9">
      <c r="B176" t="s">
        <v>69</v>
      </c>
      <c r="D176" s="14">
        <f>PMT(7%/12,4*12,20000-2500)</f>
        <v>-419.05928159275084</v>
      </c>
      <c r="E176" s="7" t="s">
        <v>70</v>
      </c>
      <c r="H176" s="1" t="s">
        <v>90</v>
      </c>
    </row>
    <row r="177" spans="2:14">
      <c r="B177" t="s">
        <v>71</v>
      </c>
      <c r="D177" s="7">
        <f>PMT(1%/12,4*12,20000)</f>
        <v>-425.22911794918281</v>
      </c>
      <c r="E177" s="7" t="s">
        <v>72</v>
      </c>
      <c r="I177" s="15" t="s">
        <v>91</v>
      </c>
      <c r="J177" s="15"/>
      <c r="K177" s="15"/>
      <c r="L177" s="15"/>
      <c r="M177" s="15"/>
      <c r="N177" s="15"/>
    </row>
    <row r="179" spans="2:14">
      <c r="B179" t="s">
        <v>73</v>
      </c>
    </row>
    <row r="180" spans="2:14">
      <c r="B180" s="16">
        <f>RATE(4*12,D177,20000-2500)*12</f>
        <v>7.7565479727029554E-2</v>
      </c>
      <c r="C180" t="s">
        <v>74</v>
      </c>
      <c r="G180" s="1" t="s">
        <v>92</v>
      </c>
    </row>
    <row r="182" spans="2:14">
      <c r="B182" s="1" t="s">
        <v>93</v>
      </c>
    </row>
  </sheetData>
  <mergeCells count="5">
    <mergeCell ref="J103:Q104"/>
    <mergeCell ref="B155:G155"/>
    <mergeCell ref="G165:I165"/>
    <mergeCell ref="I177:N177"/>
    <mergeCell ref="A1:K1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Quiz #1 Answer Key and Finance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Name</cp:lastModifiedBy>
  <dcterms:created xsi:type="dcterms:W3CDTF">2016-07-06T14:26:48Z</dcterms:created>
  <dcterms:modified xsi:type="dcterms:W3CDTF">2016-07-06T19:26:11Z</dcterms:modified>
</cp:coreProperties>
</file>